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New folder (2)\"/>
    </mc:Choice>
  </mc:AlternateContent>
  <bookViews>
    <workbookView xWindow="0" yWindow="0" windowWidth="0" windowHeight="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8" i="1" l="1"/>
  <c r="B137" i="1"/>
  <c r="H135" i="1"/>
  <c r="I136" i="1" s="1"/>
  <c r="B135" i="1"/>
  <c r="C137" i="1" s="1"/>
  <c r="H110" i="1"/>
  <c r="H114" i="1" s="1"/>
  <c r="G110" i="1"/>
  <c r="G114" i="1" s="1"/>
  <c r="F110" i="1"/>
  <c r="F114" i="1" s="1"/>
  <c r="D110" i="1"/>
  <c r="D114" i="1" s="1"/>
  <c r="C110" i="1"/>
  <c r="C114" i="1" s="1"/>
  <c r="B110" i="1"/>
  <c r="B114" i="1" s="1"/>
  <c r="F101" i="1"/>
  <c r="F99" i="1"/>
  <c r="H88" i="1"/>
  <c r="H87" i="1"/>
  <c r="H86" i="1"/>
  <c r="H85" i="1"/>
  <c r="H89" i="1" s="1"/>
  <c r="H84" i="1"/>
  <c r="I70" i="1"/>
  <c r="I69" i="1"/>
  <c r="D60" i="1"/>
  <c r="I58" i="1"/>
  <c r="I57" i="1"/>
  <c r="D57" i="1"/>
  <c r="D61" i="1" s="1"/>
  <c r="D56" i="1"/>
  <c r="D54" i="1"/>
  <c r="B76" i="1" s="1"/>
  <c r="B77" i="1" s="1"/>
  <c r="D50" i="1"/>
  <c r="D47" i="1"/>
  <c r="D46" i="1"/>
  <c r="D51" i="1" s="1"/>
  <c r="I45" i="1"/>
  <c r="I46" i="1" s="1"/>
  <c r="D44" i="1"/>
  <c r="D40" i="1"/>
  <c r="D37" i="1"/>
  <c r="D41" i="1" s="1"/>
  <c r="D36" i="1"/>
  <c r="D34" i="1"/>
  <c r="I33" i="1"/>
  <c r="I34" i="1" s="1"/>
  <c r="D30" i="1"/>
  <c r="D27" i="1"/>
  <c r="D26" i="1"/>
  <c r="D31" i="1" s="1"/>
  <c r="D24" i="1"/>
  <c r="I21" i="1"/>
  <c r="I20" i="1"/>
  <c r="D19" i="1"/>
  <c r="D17" i="1"/>
  <c r="D15" i="1"/>
  <c r="D14" i="1"/>
  <c r="D20" i="1" s="1"/>
  <c r="K13" i="1"/>
  <c r="D12" i="1"/>
  <c r="B9" i="1"/>
  <c r="I137" i="1" l="1"/>
  <c r="H136" i="1"/>
  <c r="B136" i="1"/>
  <c r="B138" i="1" s="1"/>
  <c r="C139" i="1" s="1"/>
</calcChain>
</file>

<file path=xl/sharedStrings.xml><?xml version="1.0" encoding="utf-8"?>
<sst xmlns="http://schemas.openxmlformats.org/spreadsheetml/2006/main" count="167" uniqueCount="94">
  <si>
    <t>Year 1</t>
  </si>
  <si>
    <t>Year 2</t>
  </si>
  <si>
    <t>Year 3</t>
  </si>
  <si>
    <t>Year 4</t>
  </si>
  <si>
    <t>Year 5</t>
  </si>
  <si>
    <t>Year 6</t>
  </si>
  <si>
    <t>Consultant fee</t>
  </si>
  <si>
    <t>cost of construction</t>
  </si>
  <si>
    <t xml:space="preserve">Relevant capital </t>
  </si>
  <si>
    <t xml:space="preserve">Working capital </t>
  </si>
  <si>
    <t>Total revenue</t>
  </si>
  <si>
    <t>Total cost of food</t>
  </si>
  <si>
    <t>total variable wages</t>
  </si>
  <si>
    <t xml:space="preserve">Total fixed cost </t>
  </si>
  <si>
    <t xml:space="preserve">cost of capital </t>
  </si>
  <si>
    <t xml:space="preserve">Profit lost </t>
  </si>
  <si>
    <t xml:space="preserve">Opening w.c </t>
  </si>
  <si>
    <t xml:space="preserve">CAPITAL </t>
  </si>
  <si>
    <t xml:space="preserve">RELEVANT CAPITAL </t>
  </si>
  <si>
    <t xml:space="preserve">Total revenue </t>
  </si>
  <si>
    <t xml:space="preserve">total revenue </t>
  </si>
  <si>
    <t xml:space="preserve">OPERATING CASH FLOWS </t>
  </si>
  <si>
    <t>Operating expenses=advertising expenses+salaries+depreciation + rent plus utilities</t>
  </si>
  <si>
    <t>Year 1=0</t>
  </si>
  <si>
    <t xml:space="preserve">operating cash flows </t>
  </si>
  <si>
    <t xml:space="preserve">operating  expenses </t>
  </si>
  <si>
    <t>Wages and salaries</t>
  </si>
  <si>
    <t>Marketing and promotoon</t>
  </si>
  <si>
    <t>depreciation</t>
  </si>
  <si>
    <t>head office cost</t>
  </si>
  <si>
    <t xml:space="preserve">administration expense </t>
  </si>
  <si>
    <t>OPERATING CASH FLOWS</t>
  </si>
  <si>
    <t>420 000</t>
  </si>
  <si>
    <t>200 000</t>
  </si>
  <si>
    <t xml:space="preserve">Operating cash flows </t>
  </si>
  <si>
    <t>year 5</t>
  </si>
  <si>
    <t>QUESTION 1 D</t>
  </si>
  <si>
    <t xml:space="preserve">Calculate the above investment as of year 0 using the following methods </t>
  </si>
  <si>
    <t xml:space="preserve">Payback period </t>
  </si>
  <si>
    <t>Net Present Value</t>
  </si>
  <si>
    <t xml:space="preserve">Year </t>
  </si>
  <si>
    <t xml:space="preserve">Estimated cash flows </t>
  </si>
  <si>
    <t xml:space="preserve">Pay back=Investment/Cash flows </t>
  </si>
  <si>
    <t>total revenue</t>
  </si>
  <si>
    <t>cost of capital</t>
  </si>
  <si>
    <t xml:space="preserve">  </t>
  </si>
  <si>
    <t xml:space="preserve">Cummulative cash flows </t>
  </si>
  <si>
    <t>The net present value is negative implying that the project will not add value to the firm</t>
  </si>
  <si>
    <t>Internal rate if return</t>
  </si>
  <si>
    <t>Pay back period is more than the set limit thus negative returns on investment since at the end of the 6 years , the hotel will have 13,832,014 to pay back</t>
  </si>
  <si>
    <t>Initial investment rate I 11%</t>
  </si>
  <si>
    <t>1_0.11=1.11</t>
  </si>
  <si>
    <t xml:space="preserve">COST OF CAPITAL </t>
  </si>
  <si>
    <t>(1+IRR)^6</t>
  </si>
  <si>
    <t>Computed IRR</t>
  </si>
  <si>
    <t xml:space="preserve">Pay back period </t>
  </si>
  <si>
    <t xml:space="preserve">Initial investment  </t>
  </si>
  <si>
    <t>rate</t>
  </si>
  <si>
    <t>NPV</t>
  </si>
  <si>
    <t>Internal Rate of Return</t>
  </si>
  <si>
    <t xml:space="preserve">Net Present Value </t>
  </si>
  <si>
    <t>QUESTION 2C</t>
  </si>
  <si>
    <t>Hoimes LTD</t>
  </si>
  <si>
    <t>Revenue</t>
  </si>
  <si>
    <t>Variable cost</t>
  </si>
  <si>
    <t xml:space="preserve">Net operating income </t>
  </si>
  <si>
    <t>Contribution Margin</t>
  </si>
  <si>
    <t>Yoyo LTD</t>
  </si>
  <si>
    <t xml:space="preserve">Operting gearing </t>
  </si>
  <si>
    <t>Ave year</t>
  </si>
  <si>
    <t>Good year</t>
  </si>
  <si>
    <t>Bad year</t>
  </si>
  <si>
    <t>QUSESTION 3C</t>
  </si>
  <si>
    <t xml:space="preserve">Amount of dividend </t>
  </si>
  <si>
    <t>Dividend payout ratio %</t>
  </si>
  <si>
    <t>STRATEGY 1</t>
  </si>
  <si>
    <t>STRATEGY 2</t>
  </si>
  <si>
    <t>Retention Ratio(100%-dividend payout ratio)</t>
  </si>
  <si>
    <t>STRATEGY 3</t>
  </si>
  <si>
    <t xml:space="preserve">Dividend amount </t>
  </si>
  <si>
    <t>Payout ratio</t>
  </si>
  <si>
    <t xml:space="preserve">Level 1 </t>
  </si>
  <si>
    <t>level 2</t>
  </si>
  <si>
    <t>T-5yrs</t>
  </si>
  <si>
    <t>T-4yrs</t>
  </si>
  <si>
    <t>C-450,000</t>
  </si>
  <si>
    <t>Cd-8%</t>
  </si>
  <si>
    <t>CD-7%</t>
  </si>
  <si>
    <t>C-250,000</t>
  </si>
  <si>
    <t>F.V=486,000</t>
  </si>
  <si>
    <t xml:space="preserve">Market value </t>
  </si>
  <si>
    <t>F.V=277,500</t>
  </si>
  <si>
    <t>Market value</t>
  </si>
  <si>
    <t>QUESTION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</si>
</sst>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Calibri"/>
    </font>
    <font>
      <sz val="11"/>
      <name val="Calibri"/>
    </font>
    <font>
      <sz val="11"/>
      <color rgb="FFFF0000"/>
      <name val="Calibri"/>
    </font>
    <font>
      <b/>
      <sz val="11"/>
      <color rgb="FF00B0F0"/>
      <name val="Calibri"/>
    </font>
    <font>
      <b/>
      <sz val="11"/>
      <color rgb="FF000000"/>
      <name val="Calibri"/>
    </font>
    <font>
      <b/>
      <sz val="11"/>
      <name val="Calibri"/>
    </font>
    <font>
      <sz val="11"/>
      <color rgb="FF000000"/>
      <name val="Calibri"/>
    </font>
    <font>
      <sz val="11"/>
      <color rgb="FF00B0F0"/>
      <name val="Calibri"/>
    </font>
    <font>
      <sz val="12"/>
      <color rgb="FFFF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/>
    <xf numFmtId="0" fontId="1" fillId="3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3" borderId="0" xfId="0" applyFont="1" applyFill="1" applyAlignment="1"/>
    <xf numFmtId="3" fontId="6" fillId="0" borderId="0" xfId="0" applyNumberFormat="1" applyFont="1" applyAlignment="1"/>
    <xf numFmtId="0" fontId="7" fillId="0" borderId="0" xfId="0" applyFont="1" applyAlignment="1"/>
    <xf numFmtId="0" fontId="6" fillId="0" borderId="0" xfId="0" applyFont="1" applyAlignment="1"/>
    <xf numFmtId="3" fontId="4" fillId="0" borderId="0" xfId="0" applyNumberFormat="1" applyFont="1" applyAlignment="1"/>
    <xf numFmtId="0" fontId="5" fillId="2" borderId="0" xfId="0" applyFont="1" applyFill="1" applyAlignment="1"/>
    <xf numFmtId="0" fontId="6" fillId="3" borderId="0" xfId="0" applyFont="1" applyFill="1" applyAlignment="1"/>
    <xf numFmtId="0" fontId="4" fillId="3" borderId="0" xfId="0" applyFont="1" applyFill="1" applyAlignment="1"/>
    <xf numFmtId="10" fontId="4" fillId="3" borderId="0" xfId="0" applyNumberFormat="1" applyFont="1" applyFill="1" applyAlignment="1"/>
    <xf numFmtId="0" fontId="8" fillId="0" borderId="0" xfId="0" applyFont="1">
      <alignment vertical="center"/>
    </xf>
    <xf numFmtId="0" fontId="9" fillId="0" borderId="0" xfId="0" applyFont="1">
      <alignment vertical="center"/>
    </xf>
    <xf numFmtId="1" fontId="6" fillId="0" borderId="0" xfId="0" applyNumberFormat="1" applyFont="1" applyAlignment="1"/>
    <xf numFmtId="0" fontId="10" fillId="0" borderId="0" xfId="0" applyFont="1">
      <alignment vertical="center"/>
    </xf>
    <xf numFmtId="1" fontId="4" fillId="0" borderId="0" xfId="0" applyNumberFormat="1" applyFont="1" applyAlignment="1"/>
    <xf numFmtId="0" fontId="12" fillId="3" borderId="0" xfId="0" applyFont="1" applyFill="1" applyAlignment="1"/>
    <xf numFmtId="0" fontId="12" fillId="4" borderId="0" xfId="0" applyFont="1" applyFill="1" applyAlignment="1"/>
    <xf numFmtId="0" fontId="12" fillId="4" borderId="0" xfId="0" applyFont="1" applyFill="1">
      <alignment vertical="center"/>
    </xf>
    <xf numFmtId="0" fontId="1" fillId="4" borderId="0" xfId="0" applyFont="1" applyFill="1" applyAlignment="1"/>
    <xf numFmtId="0" fontId="11" fillId="4" borderId="0" xfId="0" applyFont="1" applyFill="1" applyAlignment="1"/>
    <xf numFmtId="0" fontId="1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tabSelected="1" topLeftCell="A154" workbookViewId="0">
      <selection activeCell="H118" sqref="H118"/>
    </sheetView>
  </sheetViews>
  <sheetFormatPr defaultColWidth="9" defaultRowHeight="15"/>
  <cols>
    <col min="1" max="1" width="15.140625" customWidth="1"/>
    <col min="2" max="2" width="12.28515625" customWidth="1"/>
    <col min="3" max="3" width="10"/>
    <col min="4" max="4" width="9.140625" customWidth="1"/>
    <col min="5" max="5" width="3.140625" style="1" customWidth="1"/>
    <col min="6" max="6" width="13.5703125" customWidth="1"/>
    <col min="7" max="7" width="18" customWidth="1"/>
    <col min="8" max="8" width="12" customWidth="1"/>
    <col min="9" max="9" width="10.140625" customWidth="1"/>
    <col min="10" max="256" width="10" customWidth="1"/>
  </cols>
  <sheetData>
    <row r="1" spans="1:11">
      <c r="A1" s="25" t="s">
        <v>36</v>
      </c>
      <c r="E1" s="2"/>
    </row>
    <row r="2" spans="1:11">
      <c r="E2" s="2"/>
    </row>
    <row r="3" spans="1:11">
      <c r="E3" s="2"/>
      <c r="G3" s="3" t="s">
        <v>21</v>
      </c>
      <c r="I3" t="e">
        <v>#NAME?</v>
      </c>
    </row>
    <row r="4" spans="1:11">
      <c r="B4" s="3" t="s">
        <v>18</v>
      </c>
      <c r="C4" s="3"/>
      <c r="E4" s="2"/>
      <c r="G4" t="s">
        <v>22</v>
      </c>
    </row>
    <row r="5" spans="1:11">
      <c r="B5" s="4" t="s">
        <v>0</v>
      </c>
      <c r="E5" s="2"/>
    </row>
    <row r="6" spans="1:11" s="5" customFormat="1">
      <c r="A6" s="5" t="s">
        <v>9</v>
      </c>
      <c r="E6" s="6"/>
      <c r="G6" s="5" t="s">
        <v>23</v>
      </c>
    </row>
    <row r="7" spans="1:11">
      <c r="A7" t="s">
        <v>6</v>
      </c>
      <c r="B7" s="7">
        <v>60000</v>
      </c>
      <c r="E7" s="2"/>
    </row>
    <row r="8" spans="1:11">
      <c r="A8" t="s">
        <v>7</v>
      </c>
      <c r="B8" s="7">
        <v>21000000</v>
      </c>
      <c r="E8" s="2"/>
    </row>
    <row r="9" spans="1:11">
      <c r="A9" s="5" t="s">
        <v>8</v>
      </c>
      <c r="B9" s="5">
        <f>SUM(B7:B8)</f>
        <v>21060000</v>
      </c>
      <c r="E9" s="2"/>
    </row>
    <row r="10" spans="1:11">
      <c r="E10" s="2"/>
    </row>
    <row r="11" spans="1:11">
      <c r="B11" s="4" t="s">
        <v>1</v>
      </c>
      <c r="C11" s="5"/>
      <c r="E11" s="2"/>
      <c r="G11" s="8" t="s">
        <v>1</v>
      </c>
    </row>
    <row r="12" spans="1:11">
      <c r="A12" t="s">
        <v>19</v>
      </c>
      <c r="B12" s="4">
        <v>36000</v>
      </c>
      <c r="C12" s="4">
        <v>180</v>
      </c>
      <c r="D12" s="8">
        <f>C12*B12</f>
        <v>6480000</v>
      </c>
      <c r="E12" s="2"/>
      <c r="G12" t="s">
        <v>10</v>
      </c>
      <c r="I12">
        <v>6480000</v>
      </c>
    </row>
    <row r="13" spans="1:11">
      <c r="A13" s="5"/>
      <c r="B13" s="5"/>
      <c r="C13" s="5"/>
      <c r="D13" s="5"/>
      <c r="E13" s="6"/>
      <c r="K13">
        <f>I12-I20</f>
        <v>5378960</v>
      </c>
    </row>
    <row r="14" spans="1:11">
      <c r="A14" t="s">
        <v>11</v>
      </c>
      <c r="B14" s="7">
        <v>36000</v>
      </c>
      <c r="C14">
        <v>45</v>
      </c>
      <c r="D14">
        <f>B14*C14</f>
        <v>1620000</v>
      </c>
      <c r="E14" s="2"/>
      <c r="G14" s="5" t="s">
        <v>25</v>
      </c>
      <c r="H14" s="5"/>
    </row>
    <row r="15" spans="1:11">
      <c r="A15" t="s">
        <v>12</v>
      </c>
      <c r="B15" s="7">
        <v>36000</v>
      </c>
      <c r="C15">
        <v>35</v>
      </c>
      <c r="D15">
        <f>B15*C15</f>
        <v>1260000</v>
      </c>
      <c r="E15" s="2"/>
      <c r="G15" t="s">
        <v>26</v>
      </c>
      <c r="I15">
        <v>800000</v>
      </c>
    </row>
    <row r="16" spans="1:11">
      <c r="A16" s="9" t="s">
        <v>13</v>
      </c>
      <c r="B16" s="5"/>
      <c r="C16" s="5"/>
      <c r="D16" s="9">
        <v>2540000</v>
      </c>
      <c r="E16" s="2"/>
      <c r="G16" t="s">
        <v>27</v>
      </c>
      <c r="I16">
        <v>300000</v>
      </c>
    </row>
    <row r="17" spans="1:9">
      <c r="A17" s="9" t="s">
        <v>14</v>
      </c>
      <c r="B17">
        <v>0.11</v>
      </c>
      <c r="C17" s="9">
        <v>6480000</v>
      </c>
      <c r="D17">
        <f>B17*C17</f>
        <v>712800</v>
      </c>
      <c r="E17" s="6"/>
      <c r="G17" t="s">
        <v>28</v>
      </c>
      <c r="I17">
        <v>420</v>
      </c>
    </row>
    <row r="18" spans="1:9">
      <c r="A18" s="9" t="s">
        <v>15</v>
      </c>
      <c r="D18">
        <v>150000</v>
      </c>
      <c r="E18" s="2"/>
      <c r="G18" t="s">
        <v>29</v>
      </c>
      <c r="I18">
        <v>300</v>
      </c>
    </row>
    <row r="19" spans="1:9">
      <c r="A19" s="9" t="s">
        <v>16</v>
      </c>
      <c r="B19" s="5">
        <v>7.4999999999999997E-2</v>
      </c>
      <c r="C19" s="9">
        <v>6480000</v>
      </c>
      <c r="D19" s="9">
        <f>B19*C19</f>
        <v>486000</v>
      </c>
      <c r="E19" s="2"/>
      <c r="G19" t="s">
        <v>30</v>
      </c>
      <c r="I19">
        <v>320</v>
      </c>
    </row>
    <row r="20" spans="1:9">
      <c r="A20" s="5" t="s">
        <v>17</v>
      </c>
      <c r="B20" s="5"/>
      <c r="C20" s="5"/>
      <c r="D20" s="5">
        <f>SUM(D14:D19)</f>
        <v>6768800</v>
      </c>
      <c r="E20" s="2"/>
      <c r="I20">
        <f>SUM(I15:I19)</f>
        <v>1101040</v>
      </c>
    </row>
    <row r="21" spans="1:9">
      <c r="E21" s="6"/>
      <c r="G21" s="5" t="s">
        <v>31</v>
      </c>
      <c r="H21" s="5"/>
      <c r="I21" s="5">
        <f>I12-I20</f>
        <v>5378960</v>
      </c>
    </row>
    <row r="22" spans="1:9">
      <c r="E22" s="6"/>
      <c r="G22" s="5"/>
      <c r="H22" s="5"/>
      <c r="I22" s="5"/>
    </row>
    <row r="23" spans="1:9">
      <c r="B23" s="8" t="s">
        <v>2</v>
      </c>
      <c r="E23" s="2"/>
    </row>
    <row r="24" spans="1:9">
      <c r="A24" t="s">
        <v>19</v>
      </c>
      <c r="B24" s="8">
        <v>39000</v>
      </c>
      <c r="C24" s="8">
        <v>180</v>
      </c>
      <c r="D24" s="8">
        <f>C24*B24</f>
        <v>7020000</v>
      </c>
      <c r="E24" s="2"/>
      <c r="G24" s="8" t="s">
        <v>2</v>
      </c>
    </row>
    <row r="25" spans="1:9">
      <c r="B25" s="8"/>
      <c r="E25" s="2"/>
      <c r="G25" t="s">
        <v>10</v>
      </c>
      <c r="I25">
        <v>7020000</v>
      </c>
    </row>
    <row r="26" spans="1:9">
      <c r="A26" t="s">
        <v>11</v>
      </c>
      <c r="B26" s="7">
        <v>39000</v>
      </c>
      <c r="C26">
        <v>47</v>
      </c>
      <c r="D26" s="7">
        <f>C26*B26</f>
        <v>1833000</v>
      </c>
      <c r="E26" s="6"/>
    </row>
    <row r="27" spans="1:9">
      <c r="A27" t="s">
        <v>12</v>
      </c>
      <c r="B27" s="7">
        <v>39000</v>
      </c>
      <c r="C27">
        <v>36</v>
      </c>
      <c r="D27">
        <f>C27*B27</f>
        <v>1404000</v>
      </c>
      <c r="E27" s="6"/>
      <c r="G27" s="5" t="s">
        <v>25</v>
      </c>
      <c r="H27" s="5"/>
    </row>
    <row r="28" spans="1:9">
      <c r="A28" s="9" t="s">
        <v>13</v>
      </c>
      <c r="C28">
        <v>2570000</v>
      </c>
      <c r="D28">
        <v>2570000</v>
      </c>
      <c r="E28" s="2"/>
      <c r="G28" t="s">
        <v>26</v>
      </c>
      <c r="I28">
        <v>850000</v>
      </c>
    </row>
    <row r="29" spans="1:9">
      <c r="A29" s="9" t="s">
        <v>15</v>
      </c>
      <c r="C29">
        <v>150000</v>
      </c>
      <c r="D29">
        <v>150000</v>
      </c>
      <c r="E29" s="2"/>
      <c r="G29" t="s">
        <v>27</v>
      </c>
      <c r="I29">
        <v>200000</v>
      </c>
    </row>
    <row r="30" spans="1:9">
      <c r="A30" s="9" t="s">
        <v>16</v>
      </c>
      <c r="B30">
        <v>7.4999999999999997E-2</v>
      </c>
      <c r="C30">
        <v>7020000</v>
      </c>
      <c r="D30">
        <f>C30*B30</f>
        <v>526500</v>
      </c>
      <c r="E30" s="2"/>
      <c r="G30" t="s">
        <v>28</v>
      </c>
      <c r="I30" t="s">
        <v>32</v>
      </c>
    </row>
    <row r="31" spans="1:9">
      <c r="A31" s="5" t="s">
        <v>17</v>
      </c>
      <c r="B31" s="5"/>
      <c r="C31" s="5"/>
      <c r="D31" s="10">
        <f>SUM(D26:D30)</f>
        <v>6483500</v>
      </c>
      <c r="E31" s="2"/>
      <c r="G31" t="s">
        <v>29</v>
      </c>
      <c r="I31" t="s">
        <v>33</v>
      </c>
    </row>
    <row r="32" spans="1:9">
      <c r="E32" s="2"/>
      <c r="G32" t="s">
        <v>30</v>
      </c>
      <c r="I32">
        <v>350000</v>
      </c>
    </row>
    <row r="33" spans="1:9">
      <c r="B33" s="8" t="s">
        <v>3</v>
      </c>
      <c r="E33" s="2"/>
      <c r="G33" s="5"/>
      <c r="H33" s="5"/>
      <c r="I33">
        <f>SUM(I28:I32)</f>
        <v>1400000</v>
      </c>
    </row>
    <row r="34" spans="1:9">
      <c r="A34" t="s">
        <v>20</v>
      </c>
      <c r="B34" s="8">
        <v>42000</v>
      </c>
      <c r="C34" s="8">
        <v>185</v>
      </c>
      <c r="D34" s="8">
        <f>C34*B34</f>
        <v>7770000</v>
      </c>
      <c r="E34" s="2"/>
      <c r="G34" s="5" t="s">
        <v>34</v>
      </c>
      <c r="H34" s="5"/>
      <c r="I34">
        <f>I25-I33</f>
        <v>5620000</v>
      </c>
    </row>
    <row r="35" spans="1:9">
      <c r="B35" s="8"/>
      <c r="E35" s="2"/>
    </row>
    <row r="36" spans="1:9">
      <c r="A36" t="s">
        <v>11</v>
      </c>
      <c r="B36" s="7">
        <v>42000</v>
      </c>
      <c r="C36">
        <v>48</v>
      </c>
      <c r="D36">
        <f>C36*B36</f>
        <v>2016000</v>
      </c>
      <c r="E36" s="2"/>
      <c r="H36" s="8" t="s">
        <v>3</v>
      </c>
    </row>
    <row r="37" spans="1:9">
      <c r="A37" t="s">
        <v>12</v>
      </c>
      <c r="B37" s="7">
        <v>42000</v>
      </c>
      <c r="C37">
        <v>36</v>
      </c>
      <c r="D37">
        <f>C37*B37</f>
        <v>1512000</v>
      </c>
      <c r="E37" s="2"/>
      <c r="G37" t="s">
        <v>10</v>
      </c>
      <c r="I37">
        <v>7770000</v>
      </c>
    </row>
    <row r="38" spans="1:9">
      <c r="A38" s="9" t="s">
        <v>13</v>
      </c>
      <c r="C38">
        <v>2610000</v>
      </c>
      <c r="D38">
        <v>2610000</v>
      </c>
      <c r="E38" s="2"/>
    </row>
    <row r="39" spans="1:9">
      <c r="A39" s="9" t="s">
        <v>15</v>
      </c>
      <c r="D39">
        <v>170000</v>
      </c>
      <c r="E39" s="2"/>
      <c r="G39" s="5" t="s">
        <v>25</v>
      </c>
      <c r="H39" s="5"/>
    </row>
    <row r="40" spans="1:9">
      <c r="A40" s="9" t="s">
        <v>16</v>
      </c>
      <c r="B40">
        <v>7.4999999999999997E-2</v>
      </c>
      <c r="C40">
        <v>7770000</v>
      </c>
      <c r="D40">
        <f>C40*B40</f>
        <v>582750</v>
      </c>
      <c r="E40" s="2"/>
      <c r="G40" t="s">
        <v>26</v>
      </c>
      <c r="I40">
        <v>870000</v>
      </c>
    </row>
    <row r="41" spans="1:9">
      <c r="A41" s="5" t="s">
        <v>17</v>
      </c>
      <c r="B41" s="5"/>
      <c r="C41" s="5"/>
      <c r="D41" s="5">
        <f>SUM(D36:D40)</f>
        <v>6890750</v>
      </c>
      <c r="E41" s="2"/>
      <c r="G41" t="s">
        <v>27</v>
      </c>
      <c r="I41">
        <v>200000</v>
      </c>
    </row>
    <row r="42" spans="1:9">
      <c r="E42" s="2"/>
      <c r="G42" t="s">
        <v>28</v>
      </c>
      <c r="I42">
        <v>420000</v>
      </c>
    </row>
    <row r="43" spans="1:9">
      <c r="B43" s="8" t="s">
        <v>4</v>
      </c>
      <c r="E43" s="2"/>
      <c r="G43" t="s">
        <v>29</v>
      </c>
      <c r="I43">
        <v>310000</v>
      </c>
    </row>
    <row r="44" spans="1:9">
      <c r="A44" t="s">
        <v>19</v>
      </c>
      <c r="B44" s="8">
        <v>43000</v>
      </c>
      <c r="C44" s="8">
        <v>190</v>
      </c>
      <c r="D44" s="8">
        <f>C44*B44</f>
        <v>8170000</v>
      </c>
      <c r="E44" s="2"/>
      <c r="G44" t="s">
        <v>30</v>
      </c>
      <c r="I44">
        <v>360000</v>
      </c>
    </row>
    <row r="45" spans="1:9">
      <c r="B45" s="8"/>
      <c r="E45" s="2"/>
      <c r="I45">
        <f>SUM(I40:I44)</f>
        <v>2160000</v>
      </c>
    </row>
    <row r="46" spans="1:9">
      <c r="A46" t="s">
        <v>11</v>
      </c>
      <c r="B46" s="7">
        <v>43000</v>
      </c>
      <c r="C46">
        <v>49</v>
      </c>
      <c r="D46">
        <f>C46*B46</f>
        <v>2107000</v>
      </c>
      <c r="E46" s="2"/>
      <c r="G46" s="5" t="s">
        <v>24</v>
      </c>
      <c r="H46" s="5"/>
      <c r="I46" s="5">
        <f>I37-I45</f>
        <v>5610000</v>
      </c>
    </row>
    <row r="47" spans="1:9">
      <c r="A47" t="s">
        <v>12</v>
      </c>
      <c r="B47" s="7">
        <v>43000</v>
      </c>
      <c r="C47">
        <v>38</v>
      </c>
      <c r="D47">
        <f>C47*B47</f>
        <v>1634000</v>
      </c>
      <c r="E47" s="2"/>
    </row>
    <row r="48" spans="1:9">
      <c r="A48" s="9" t="s">
        <v>13</v>
      </c>
      <c r="D48">
        <v>2670</v>
      </c>
      <c r="E48" s="2"/>
      <c r="H48" s="8" t="s">
        <v>35</v>
      </c>
    </row>
    <row r="49" spans="1:9">
      <c r="A49" s="9" t="s">
        <v>15</v>
      </c>
      <c r="C49">
        <v>170000</v>
      </c>
      <c r="D49">
        <v>170000</v>
      </c>
      <c r="E49" s="2"/>
      <c r="G49" t="s">
        <v>10</v>
      </c>
      <c r="I49">
        <v>8170000</v>
      </c>
    </row>
    <row r="50" spans="1:9">
      <c r="A50" s="9" t="s">
        <v>16</v>
      </c>
      <c r="B50">
        <v>7.4999999999999997E-2</v>
      </c>
      <c r="C50">
        <v>8170000</v>
      </c>
      <c r="D50">
        <f>C50*B50</f>
        <v>612750</v>
      </c>
      <c r="E50" s="2"/>
    </row>
    <row r="51" spans="1:9">
      <c r="A51" s="5" t="s">
        <v>17</v>
      </c>
      <c r="B51" s="5"/>
      <c r="C51" s="5"/>
      <c r="D51" s="5">
        <f>SUM(D46:D50)</f>
        <v>4526420</v>
      </c>
      <c r="E51" s="2"/>
      <c r="G51" s="5" t="s">
        <v>25</v>
      </c>
      <c r="H51" s="5"/>
    </row>
    <row r="52" spans="1:9">
      <c r="E52" s="2"/>
      <c r="G52" t="s">
        <v>26</v>
      </c>
      <c r="I52">
        <v>900000</v>
      </c>
    </row>
    <row r="53" spans="1:9">
      <c r="B53" s="8" t="s">
        <v>5</v>
      </c>
      <c r="E53" s="2"/>
      <c r="G53" t="s">
        <v>27</v>
      </c>
      <c r="I53">
        <v>200000</v>
      </c>
    </row>
    <row r="54" spans="1:9">
      <c r="A54" t="s">
        <v>19</v>
      </c>
      <c r="B54" s="8">
        <v>45000</v>
      </c>
      <c r="C54" s="8">
        <v>195</v>
      </c>
      <c r="D54" s="8">
        <f>C54*B54</f>
        <v>8775000</v>
      </c>
      <c r="E54" s="2"/>
      <c r="G54" t="s">
        <v>28</v>
      </c>
      <c r="I54">
        <v>420000</v>
      </c>
    </row>
    <row r="55" spans="1:9">
      <c r="B55" s="8"/>
      <c r="E55" s="2"/>
      <c r="G55" t="s">
        <v>29</v>
      </c>
      <c r="I55">
        <v>200000</v>
      </c>
    </row>
    <row r="56" spans="1:9">
      <c r="A56" t="s">
        <v>11</v>
      </c>
      <c r="B56">
        <v>45000</v>
      </c>
      <c r="C56">
        <v>50</v>
      </c>
      <c r="D56">
        <f>C56*B56</f>
        <v>2250000</v>
      </c>
      <c r="E56" s="2"/>
      <c r="G56" t="s">
        <v>30</v>
      </c>
      <c r="I56">
        <v>370000</v>
      </c>
    </row>
    <row r="57" spans="1:9">
      <c r="A57" t="s">
        <v>12</v>
      </c>
      <c r="B57">
        <v>45000</v>
      </c>
      <c r="C57">
        <v>40</v>
      </c>
      <c r="D57">
        <f>C57*B57</f>
        <v>1800000</v>
      </c>
      <c r="E57" s="2"/>
      <c r="I57">
        <f>SUM(I52:I56)</f>
        <v>2090000</v>
      </c>
    </row>
    <row r="58" spans="1:9">
      <c r="A58" s="9" t="s">
        <v>13</v>
      </c>
      <c r="D58">
        <v>2720</v>
      </c>
      <c r="E58" s="2"/>
      <c r="G58" s="5" t="s">
        <v>24</v>
      </c>
      <c r="H58" s="5"/>
      <c r="I58" s="5">
        <f>I49-I57</f>
        <v>6080000</v>
      </c>
    </row>
    <row r="59" spans="1:9">
      <c r="A59" s="9" t="s">
        <v>15</v>
      </c>
      <c r="C59">
        <v>180000</v>
      </c>
      <c r="D59">
        <v>180000</v>
      </c>
      <c r="E59" s="2"/>
    </row>
    <row r="60" spans="1:9">
      <c r="A60" s="9" t="s">
        <v>16</v>
      </c>
      <c r="B60">
        <v>7.4999999999999997E-2</v>
      </c>
      <c r="C60">
        <v>8775000</v>
      </c>
      <c r="D60">
        <f>C60*B60</f>
        <v>658125</v>
      </c>
      <c r="E60" s="2"/>
      <c r="H60" s="8" t="s">
        <v>5</v>
      </c>
    </row>
    <row r="61" spans="1:9">
      <c r="A61" s="5" t="s">
        <v>17</v>
      </c>
      <c r="D61" s="5">
        <f>SUM(D56:D60)</f>
        <v>4890845</v>
      </c>
      <c r="E61" s="2"/>
      <c r="G61" t="s">
        <v>10</v>
      </c>
      <c r="I61">
        <v>8775000</v>
      </c>
    </row>
    <row r="62" spans="1:9">
      <c r="E62" s="2"/>
    </row>
    <row r="63" spans="1:9">
      <c r="E63" s="2"/>
      <c r="G63" s="5" t="s">
        <v>25</v>
      </c>
      <c r="H63" s="5"/>
    </row>
    <row r="64" spans="1:9">
      <c r="E64" s="2"/>
      <c r="G64" t="s">
        <v>26</v>
      </c>
      <c r="I64">
        <v>920000</v>
      </c>
    </row>
    <row r="65" spans="1:9">
      <c r="E65" s="2"/>
      <c r="G65" t="s">
        <v>27</v>
      </c>
      <c r="I65">
        <v>180000</v>
      </c>
    </row>
    <row r="66" spans="1:9">
      <c r="E66" s="2"/>
      <c r="G66" t="s">
        <v>28</v>
      </c>
      <c r="I66">
        <v>420000</v>
      </c>
    </row>
    <row r="67" spans="1:9">
      <c r="E67" s="2"/>
      <c r="G67" t="s">
        <v>29</v>
      </c>
      <c r="I67">
        <v>330000</v>
      </c>
    </row>
    <row r="68" spans="1:9">
      <c r="E68" s="2"/>
      <c r="G68" t="s">
        <v>30</v>
      </c>
      <c r="I68">
        <v>390000</v>
      </c>
    </row>
    <row r="69" spans="1:9">
      <c r="A69" t="s">
        <v>37</v>
      </c>
      <c r="E69" s="2"/>
      <c r="I69">
        <f>SUM(I64:I68)</f>
        <v>2240000</v>
      </c>
    </row>
    <row r="70" spans="1:9">
      <c r="E70" s="2"/>
      <c r="G70" s="5" t="s">
        <v>24</v>
      </c>
      <c r="H70" s="5"/>
      <c r="I70">
        <f>I61-I69</f>
        <v>6535000</v>
      </c>
    </row>
    <row r="71" spans="1:9">
      <c r="E71" s="2"/>
      <c r="G71" s="5"/>
      <c r="H71" s="5"/>
    </row>
    <row r="72" spans="1:9">
      <c r="E72" s="2"/>
      <c r="G72" s="5"/>
      <c r="H72" s="5"/>
    </row>
    <row r="73" spans="1:9">
      <c r="A73" s="5" t="s">
        <v>38</v>
      </c>
      <c r="B73" s="5"/>
      <c r="E73" s="5" t="s">
        <v>40</v>
      </c>
      <c r="F73" s="11" t="s">
        <v>41</v>
      </c>
      <c r="G73" s="5"/>
      <c r="H73" s="5"/>
    </row>
    <row r="74" spans="1:9">
      <c r="A74" t="s">
        <v>42</v>
      </c>
      <c r="E74">
        <v>1</v>
      </c>
      <c r="F74" s="1"/>
      <c r="G74">
        <v>38215000</v>
      </c>
      <c r="H74">
        <v>-3821500</v>
      </c>
    </row>
    <row r="75" spans="1:9">
      <c r="E75">
        <v>2</v>
      </c>
      <c r="F75" s="1" t="s">
        <v>45</v>
      </c>
      <c r="G75" s="9">
        <v>537986</v>
      </c>
      <c r="H75">
        <v>37677014</v>
      </c>
    </row>
    <row r="76" spans="1:9">
      <c r="A76" t="s">
        <v>43</v>
      </c>
      <c r="B76">
        <f>D54+D44+D34+D24+D12</f>
        <v>38215000</v>
      </c>
      <c r="E76">
        <v>3</v>
      </c>
      <c r="F76" s="1"/>
      <c r="G76">
        <v>5620000</v>
      </c>
      <c r="H76">
        <v>32057014</v>
      </c>
    </row>
    <row r="77" spans="1:9">
      <c r="A77" t="s">
        <v>44</v>
      </c>
      <c r="B77">
        <f>B76*0.11</f>
        <v>4203650</v>
      </c>
      <c r="E77">
        <v>4</v>
      </c>
      <c r="F77" s="1"/>
      <c r="G77">
        <v>5610000</v>
      </c>
      <c r="H77">
        <v>26447014</v>
      </c>
    </row>
    <row r="78" spans="1:9">
      <c r="E78">
        <v>5</v>
      </c>
      <c r="F78" s="1"/>
      <c r="G78">
        <v>6080000</v>
      </c>
      <c r="H78">
        <v>20367014</v>
      </c>
    </row>
    <row r="79" spans="1:9">
      <c r="E79" s="12">
        <v>6</v>
      </c>
      <c r="F79" s="2"/>
      <c r="G79" s="12">
        <v>6535000</v>
      </c>
      <c r="H79" s="12">
        <v>-13832014</v>
      </c>
      <c r="I79" s="12" t="s">
        <v>49</v>
      </c>
    </row>
    <row r="81" spans="1:11">
      <c r="A81" s="5" t="s">
        <v>39</v>
      </c>
    </row>
    <row r="82" spans="1:11">
      <c r="E82" s="5" t="s">
        <v>40</v>
      </c>
      <c r="F82" s="11" t="s">
        <v>41</v>
      </c>
      <c r="G82" s="5"/>
      <c r="H82" s="5" t="s">
        <v>46</v>
      </c>
    </row>
    <row r="83" spans="1:11">
      <c r="E83">
        <v>1</v>
      </c>
      <c r="F83" s="1"/>
      <c r="G83">
        <v>-38215000</v>
      </c>
      <c r="H83">
        <v>-38215000</v>
      </c>
    </row>
    <row r="84" spans="1:11">
      <c r="E84">
        <v>2</v>
      </c>
      <c r="F84" s="1" t="s">
        <v>45</v>
      </c>
      <c r="G84" s="9">
        <v>537986</v>
      </c>
      <c r="H84">
        <f>G84/(1.11)</f>
        <v>484672.07207207201</v>
      </c>
    </row>
    <row r="85" spans="1:11">
      <c r="E85">
        <v>3</v>
      </c>
      <c r="F85" s="1"/>
      <c r="G85">
        <v>5620000</v>
      </c>
      <c r="H85">
        <f>G85/1.2321</f>
        <v>4561318.0748315882</v>
      </c>
    </row>
    <row r="86" spans="1:11">
      <c r="E86">
        <v>4</v>
      </c>
      <c r="F86" s="1"/>
      <c r="G86">
        <v>5610000</v>
      </c>
      <c r="H86">
        <f>G86/1.36731</f>
        <v>4102946.6616933979</v>
      </c>
    </row>
    <row r="87" spans="1:11">
      <c r="E87">
        <v>5</v>
      </c>
      <c r="F87" s="1"/>
      <c r="G87">
        <v>6080000</v>
      </c>
      <c r="H87">
        <f>G87/1.605</f>
        <v>3788161.9937694706</v>
      </c>
    </row>
    <row r="88" spans="1:11">
      <c r="E88">
        <v>6</v>
      </c>
      <c r="F88" s="1"/>
      <c r="G88">
        <v>6535000</v>
      </c>
      <c r="H88">
        <f>G88/1.8704</f>
        <v>3493905.0470487596</v>
      </c>
    </row>
    <row r="89" spans="1:11">
      <c r="F89" s="13" t="s">
        <v>60</v>
      </c>
      <c r="G89" s="13"/>
      <c r="H89" s="12">
        <f>SUM(H83:H88)</f>
        <v>-21783996.150584709</v>
      </c>
      <c r="I89" s="12" t="s">
        <v>47</v>
      </c>
      <c r="J89" s="12"/>
      <c r="K89" s="12"/>
    </row>
    <row r="90" spans="1:11">
      <c r="H90">
        <v>-21783996</v>
      </c>
    </row>
    <row r="92" spans="1:11">
      <c r="A92" t="s">
        <v>48</v>
      </c>
      <c r="D92" t="s">
        <v>50</v>
      </c>
      <c r="G92">
        <v>0.11</v>
      </c>
    </row>
    <row r="93" spans="1:11">
      <c r="D93" t="s">
        <v>46</v>
      </c>
      <c r="G93">
        <v>24382986</v>
      </c>
    </row>
    <row r="94" spans="1:11">
      <c r="E94" s="1" t="s">
        <v>51</v>
      </c>
    </row>
    <row r="95" spans="1:11">
      <c r="D95" t="s">
        <v>53</v>
      </c>
      <c r="F95">
        <v>1.8704000000000001</v>
      </c>
    </row>
    <row r="96" spans="1:11">
      <c r="D96" t="s">
        <v>55</v>
      </c>
      <c r="F96">
        <v>6</v>
      </c>
    </row>
    <row r="97" spans="1:9">
      <c r="D97" t="s">
        <v>52</v>
      </c>
      <c r="F97">
        <v>25263650</v>
      </c>
    </row>
    <row r="98" spans="1:9">
      <c r="D98" t="s">
        <v>56</v>
      </c>
      <c r="F98">
        <v>2160000</v>
      </c>
    </row>
    <row r="99" spans="1:9">
      <c r="D99" t="s">
        <v>54</v>
      </c>
      <c r="F99">
        <f>F97/F95-(F98)</f>
        <v>11347084.046193328</v>
      </c>
    </row>
    <row r="100" spans="1:9">
      <c r="D100" t="s">
        <v>58</v>
      </c>
      <c r="F100">
        <v>-21783996</v>
      </c>
    </row>
    <row r="101" spans="1:9">
      <c r="D101" t="s">
        <v>57</v>
      </c>
      <c r="F101">
        <f>F99/F100</f>
        <v>-0.52089084326830248</v>
      </c>
    </row>
    <row r="102" spans="1:9">
      <c r="D102" s="13" t="s">
        <v>59</v>
      </c>
      <c r="E102" s="6"/>
      <c r="F102" s="14">
        <v>-5.2090000000000001E-3</v>
      </c>
    </row>
    <row r="104" spans="1:9" ht="28.5" customHeight="1">
      <c r="E104" s="2"/>
      <c r="G104" s="2" t="s">
        <v>61</v>
      </c>
    </row>
    <row r="105" spans="1:9">
      <c r="E105" s="2"/>
    </row>
    <row r="106" spans="1:9">
      <c r="A106" s="12" t="s">
        <v>62</v>
      </c>
      <c r="B106" s="12"/>
      <c r="C106" s="12"/>
      <c r="D106" s="12"/>
      <c r="E106" s="2"/>
      <c r="F106" s="12" t="s">
        <v>67</v>
      </c>
      <c r="G106" s="12"/>
      <c r="H106" s="12"/>
      <c r="I106" s="12"/>
    </row>
    <row r="107" spans="1:9">
      <c r="B107" t="s">
        <v>69</v>
      </c>
      <c r="C107" t="s">
        <v>70</v>
      </c>
      <c r="D107" t="s">
        <v>71</v>
      </c>
      <c r="E107" s="2"/>
      <c r="F107" t="s">
        <v>69</v>
      </c>
      <c r="G107" t="s">
        <v>70</v>
      </c>
      <c r="H107" t="s">
        <v>71</v>
      </c>
    </row>
    <row r="108" spans="1:9">
      <c r="A108" t="s">
        <v>63</v>
      </c>
      <c r="B108" s="7">
        <v>30000</v>
      </c>
      <c r="C108" s="7">
        <v>40560</v>
      </c>
      <c r="D108" s="7">
        <v>23600</v>
      </c>
      <c r="E108" s="2"/>
      <c r="F108" s="7">
        <v>20000</v>
      </c>
      <c r="G108" s="7">
        <v>27260</v>
      </c>
      <c r="H108" s="7">
        <v>15600</v>
      </c>
    </row>
    <row r="109" spans="1:9">
      <c r="A109" t="s">
        <v>64</v>
      </c>
      <c r="B109" s="7">
        <v>19800</v>
      </c>
      <c r="C109" s="7">
        <v>26664</v>
      </c>
      <c r="D109" s="7">
        <v>15640</v>
      </c>
      <c r="E109" s="2"/>
      <c r="F109" s="7">
        <v>5600</v>
      </c>
      <c r="G109" s="7">
        <v>7778</v>
      </c>
      <c r="H109" s="7">
        <v>4280</v>
      </c>
    </row>
    <row r="110" spans="1:9">
      <c r="A110" t="s">
        <v>66</v>
      </c>
      <c r="B110" s="7">
        <f>B108-B109</f>
        <v>10200</v>
      </c>
      <c r="C110" s="7">
        <f>C108-C109</f>
        <v>13896</v>
      </c>
      <c r="D110" s="7">
        <f>D108-D109</f>
        <v>7960</v>
      </c>
      <c r="E110" s="2"/>
      <c r="F110" s="7">
        <f>F108-F109</f>
        <v>14400</v>
      </c>
      <c r="G110" s="7">
        <f>G108-G109</f>
        <v>19482</v>
      </c>
      <c r="H110" s="7">
        <f>H108-H109</f>
        <v>11320</v>
      </c>
    </row>
    <row r="111" spans="1:9">
      <c r="E111" s="2"/>
    </row>
    <row r="112" spans="1:9">
      <c r="A112" t="s">
        <v>65</v>
      </c>
      <c r="B112" s="7">
        <v>4300</v>
      </c>
      <c r="C112" s="7">
        <v>7996</v>
      </c>
      <c r="D112" s="7">
        <v>2060</v>
      </c>
      <c r="E112" s="2"/>
      <c r="F112" s="7">
        <v>2400</v>
      </c>
      <c r="G112" s="7">
        <v>7482</v>
      </c>
      <c r="H112" s="7">
        <v>-680</v>
      </c>
    </row>
    <row r="113" spans="1:12">
      <c r="E113" s="2"/>
    </row>
    <row r="114" spans="1:12">
      <c r="A114" t="s">
        <v>68</v>
      </c>
      <c r="B114">
        <f>B110/B112</f>
        <v>2.3720930232558142</v>
      </c>
      <c r="C114">
        <f>C110/C112</f>
        <v>1.7378689344672336</v>
      </c>
      <c r="D114">
        <f>D110/D112</f>
        <v>3.8640776699029127</v>
      </c>
      <c r="E114" s="2"/>
      <c r="F114">
        <f>F110/F112</f>
        <v>6</v>
      </c>
      <c r="G114">
        <f>G110/G112</f>
        <v>2.6038492381716121</v>
      </c>
      <c r="H114">
        <f>H110/H112</f>
        <v>-16.647058823529413</v>
      </c>
    </row>
    <row r="115" spans="1:12">
      <c r="E115" s="2"/>
    </row>
    <row r="117" spans="1:12">
      <c r="D117" s="24" t="s">
        <v>72</v>
      </c>
      <c r="E117" s="21"/>
      <c r="F117" s="24"/>
    </row>
    <row r="119" spans="1:12">
      <c r="C119" t="s">
        <v>75</v>
      </c>
      <c r="E119" s="2"/>
      <c r="G119" t="s">
        <v>76</v>
      </c>
      <c r="K119" t="s">
        <v>78</v>
      </c>
    </row>
    <row r="120" spans="1:12">
      <c r="A120" t="s">
        <v>40</v>
      </c>
      <c r="B120" t="s">
        <v>73</v>
      </c>
      <c r="C120" t="s">
        <v>74</v>
      </c>
      <c r="D120" t="s">
        <v>77</v>
      </c>
      <c r="E120" s="2"/>
      <c r="F120" t="s">
        <v>40</v>
      </c>
      <c r="G120" t="s">
        <v>73</v>
      </c>
      <c r="H120" t="s">
        <v>74</v>
      </c>
      <c r="I120" t="s">
        <v>77</v>
      </c>
      <c r="K120" t="s">
        <v>79</v>
      </c>
      <c r="L120" t="s">
        <v>80</v>
      </c>
    </row>
    <row r="121" spans="1:12">
      <c r="A121">
        <v>2020</v>
      </c>
      <c r="B121" s="7">
        <v>11500</v>
      </c>
      <c r="C121">
        <v>35</v>
      </c>
      <c r="D121">
        <v>65</v>
      </c>
      <c r="E121" s="2"/>
      <c r="F121">
        <v>2020</v>
      </c>
      <c r="G121" s="7">
        <v>11500</v>
      </c>
      <c r="H121">
        <v>55</v>
      </c>
      <c r="I121">
        <v>45</v>
      </c>
      <c r="K121" s="7">
        <v>12500</v>
      </c>
      <c r="L121">
        <v>45</v>
      </c>
    </row>
    <row r="122" spans="1:12">
      <c r="A122">
        <v>2021</v>
      </c>
      <c r="B122" s="7">
        <v>13300</v>
      </c>
      <c r="C122">
        <v>40</v>
      </c>
      <c r="D122">
        <v>60</v>
      </c>
      <c r="E122" s="2"/>
      <c r="F122">
        <v>2021</v>
      </c>
      <c r="G122" s="7">
        <v>13000</v>
      </c>
      <c r="H122">
        <v>55</v>
      </c>
      <c r="I122">
        <v>45</v>
      </c>
    </row>
    <row r="123" spans="1:12">
      <c r="A123">
        <v>2022</v>
      </c>
      <c r="B123" s="7">
        <v>15700</v>
      </c>
      <c r="C123">
        <v>45</v>
      </c>
      <c r="D123">
        <v>55</v>
      </c>
      <c r="E123" s="2"/>
      <c r="F123">
        <v>2022</v>
      </c>
      <c r="G123" s="7">
        <v>15000</v>
      </c>
      <c r="H123">
        <v>60</v>
      </c>
      <c r="I123">
        <v>40</v>
      </c>
      <c r="K123" s="7">
        <v>13800</v>
      </c>
      <c r="L123">
        <v>50</v>
      </c>
    </row>
    <row r="124" spans="1:12">
      <c r="A124">
        <v>2023</v>
      </c>
      <c r="B124" s="7">
        <v>19750</v>
      </c>
      <c r="C124">
        <v>50</v>
      </c>
      <c r="D124">
        <v>50</v>
      </c>
      <c r="E124" s="2"/>
      <c r="F124">
        <v>2023</v>
      </c>
      <c r="G124" s="7">
        <v>18000</v>
      </c>
      <c r="H124">
        <v>60</v>
      </c>
      <c r="I124">
        <v>40</v>
      </c>
    </row>
    <row r="125" spans="1:12">
      <c r="A125">
        <v>2024</v>
      </c>
      <c r="B125" s="7">
        <v>22000</v>
      </c>
      <c r="C125">
        <v>55</v>
      </c>
      <c r="D125">
        <v>45</v>
      </c>
      <c r="E125" s="2"/>
      <c r="F125">
        <v>2024</v>
      </c>
      <c r="G125" s="7">
        <v>20000</v>
      </c>
      <c r="H125">
        <v>65</v>
      </c>
      <c r="I125">
        <v>35</v>
      </c>
    </row>
    <row r="126" spans="1:12">
      <c r="A126">
        <v>2025</v>
      </c>
      <c r="B126" s="7">
        <v>23680</v>
      </c>
      <c r="C126">
        <v>55</v>
      </c>
      <c r="D126">
        <v>45</v>
      </c>
      <c r="E126" s="2"/>
      <c r="F126">
        <v>2025</v>
      </c>
      <c r="G126" s="7">
        <v>21100</v>
      </c>
      <c r="H126">
        <v>65</v>
      </c>
      <c r="I126">
        <v>35</v>
      </c>
    </row>
    <row r="127" spans="1:12">
      <c r="E127" s="2"/>
    </row>
    <row r="128" spans="1:12">
      <c r="D128" s="21" t="s">
        <v>93</v>
      </c>
      <c r="E128" s="20"/>
      <c r="F128" s="22"/>
    </row>
    <row r="129" spans="1:9">
      <c r="E129" s="2"/>
    </row>
    <row r="130" spans="1:9" ht="15.75">
      <c r="A130" s="15" t="s">
        <v>81</v>
      </c>
      <c r="E130" s="2"/>
      <c r="G130" s="15" t="s">
        <v>82</v>
      </c>
    </row>
    <row r="131" spans="1:9" ht="15.75">
      <c r="A131" s="16" t="s">
        <v>85</v>
      </c>
      <c r="B131" s="7">
        <v>450000</v>
      </c>
      <c r="E131" s="2"/>
      <c r="G131" s="16" t="s">
        <v>88</v>
      </c>
      <c r="H131" s="7">
        <v>250000</v>
      </c>
    </row>
    <row r="132" spans="1:9" ht="15.75">
      <c r="A132" s="16" t="s">
        <v>86</v>
      </c>
      <c r="B132" s="17">
        <v>36000</v>
      </c>
      <c r="C132">
        <v>0.08</v>
      </c>
      <c r="E132" s="2"/>
      <c r="G132" s="16" t="s">
        <v>87</v>
      </c>
      <c r="H132" s="7">
        <v>17500</v>
      </c>
      <c r="I132">
        <v>7.0000000000000007E-2</v>
      </c>
    </row>
    <row r="133" spans="1:9" ht="15.75">
      <c r="A133" s="16" t="s">
        <v>83</v>
      </c>
      <c r="B133">
        <v>5</v>
      </c>
      <c r="E133" s="2"/>
      <c r="G133" s="16" t="s">
        <v>84</v>
      </c>
      <c r="H133">
        <v>4</v>
      </c>
    </row>
    <row r="134" spans="1:9" ht="15.75">
      <c r="A134" s="16" t="s">
        <v>89</v>
      </c>
      <c r="B134" s="7">
        <v>486000</v>
      </c>
      <c r="E134" s="2"/>
      <c r="G134" s="16" t="s">
        <v>91</v>
      </c>
      <c r="H134" s="7">
        <v>267500</v>
      </c>
    </row>
    <row r="135" spans="1:9" ht="15.75">
      <c r="A135" s="16">
        <v>1.08</v>
      </c>
      <c r="B135">
        <f>A135^B133</f>
        <v>1.4693280768000003</v>
      </c>
      <c r="E135" s="2"/>
      <c r="G135">
        <v>1.07</v>
      </c>
      <c r="H135">
        <f>G135^H133</f>
        <v>1.31079601</v>
      </c>
    </row>
    <row r="136" spans="1:9">
      <c r="B136">
        <f>B135/C132</f>
        <v>18.366600960000003</v>
      </c>
      <c r="E136" s="2"/>
      <c r="H136">
        <f>H132/H135</f>
        <v>13350.66621083169</v>
      </c>
      <c r="I136">
        <f>H131/H135</f>
        <v>190723.8030118813</v>
      </c>
    </row>
    <row r="137" spans="1:9" ht="15.75">
      <c r="B137" s="17">
        <f>B132/B135</f>
        <v>24500.995093215108</v>
      </c>
      <c r="C137">
        <f>B134/B135</f>
        <v>330763.43375840399</v>
      </c>
      <c r="E137" s="2"/>
      <c r="G137" s="18" t="s">
        <v>92</v>
      </c>
      <c r="H137" s="5"/>
      <c r="I137" s="5">
        <f>I136+H136</f>
        <v>204074.469222713</v>
      </c>
    </row>
    <row r="138" spans="1:9">
      <c r="B138">
        <f>B137*B136</f>
        <v>449999.99999999994</v>
      </c>
      <c r="C138" s="17">
        <f>B134/B135</f>
        <v>330763.43375840399</v>
      </c>
      <c r="E138" s="2"/>
    </row>
    <row r="139" spans="1:9">
      <c r="A139" s="5" t="s">
        <v>90</v>
      </c>
      <c r="B139" s="5"/>
      <c r="C139" s="19">
        <f>B138+C138</f>
        <v>780763.43375840387</v>
      </c>
      <c r="E139" s="2"/>
    </row>
    <row r="140" spans="1:9">
      <c r="E140" s="2"/>
    </row>
    <row r="141" spans="1:9">
      <c r="E141" s="2"/>
    </row>
    <row r="142" spans="1:9">
      <c r="E142" s="2"/>
    </row>
    <row r="143" spans="1:9">
      <c r="E143" s="2"/>
    </row>
    <row r="144" spans="1:9">
      <c r="E144" s="2"/>
    </row>
    <row r="145" spans="5:5">
      <c r="E145" s="2"/>
    </row>
    <row r="146" spans="5:5">
      <c r="E146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1" spans="5:5">
      <c r="E151" s="2"/>
    </row>
    <row r="152" spans="5:5">
      <c r="E152" s="23"/>
    </row>
    <row r="153" spans="5:5">
      <c r="E153" s="23"/>
    </row>
    <row r="154" spans="5:5">
      <c r="E154" s="23"/>
    </row>
    <row r="155" spans="5:5">
      <c r="E155" s="23"/>
    </row>
    <row r="156" spans="5:5">
      <c r="E156" s="23"/>
    </row>
    <row r="157" spans="5:5">
      <c r="E157" s="23"/>
    </row>
    <row r="158" spans="5:5">
      <c r="E158" s="23"/>
    </row>
    <row r="159" spans="5:5">
      <c r="E159" s="23"/>
    </row>
    <row r="160" spans="5:5">
      <c r="E160" s="23"/>
    </row>
    <row r="161" spans="5:5">
      <c r="E161" s="23"/>
    </row>
    <row r="162" spans="5:5">
      <c r="E162" s="23"/>
    </row>
    <row r="163" spans="5:5">
      <c r="E163" s="23"/>
    </row>
    <row r="164" spans="5:5">
      <c r="E164" s="23"/>
    </row>
    <row r="165" spans="5:5">
      <c r="E165" s="23"/>
    </row>
    <row r="166" spans="5:5">
      <c r="E166" s="23"/>
    </row>
    <row r="167" spans="5:5">
      <c r="E167" s="23"/>
    </row>
    <row r="168" spans="5:5">
      <c r="E168" s="23"/>
    </row>
    <row r="169" spans="5:5">
      <c r="E169" s="23"/>
    </row>
    <row r="170" spans="5:5">
      <c r="E170" s="23"/>
    </row>
    <row r="171" spans="5:5">
      <c r="E171" s="23"/>
    </row>
    <row r="172" spans="5:5">
      <c r="E172" s="23"/>
    </row>
    <row r="173" spans="5:5">
      <c r="E173" s="23"/>
    </row>
    <row r="174" spans="5:5">
      <c r="E174" s="23"/>
    </row>
    <row r="175" spans="5:5">
      <c r="E175" s="23"/>
    </row>
    <row r="176" spans="5:5">
      <c r="E176" s="23"/>
    </row>
    <row r="177" spans="5:5">
      <c r="E177" s="23"/>
    </row>
    <row r="178" spans="5:5">
      <c r="E178" s="23"/>
    </row>
    <row r="179" spans="5:5">
      <c r="E179" s="23"/>
    </row>
    <row r="180" spans="5:5">
      <c r="E180" s="23"/>
    </row>
    <row r="181" spans="5:5">
      <c r="E181" s="23"/>
    </row>
    <row r="182" spans="5:5">
      <c r="E182" s="23"/>
    </row>
    <row r="183" spans="5:5">
      <c r="E183" s="23"/>
    </row>
    <row r="184" spans="5:5">
      <c r="E184" s="23"/>
    </row>
    <row r="185" spans="5:5">
      <c r="E185" s="23"/>
    </row>
    <row r="186" spans="5:5">
      <c r="E186" s="23"/>
    </row>
    <row r="187" spans="5:5">
      <c r="E187" s="23"/>
    </row>
    <row r="188" spans="5:5">
      <c r="E188" s="23"/>
    </row>
    <row r="189" spans="5:5">
      <c r="E189" s="23"/>
    </row>
    <row r="190" spans="5:5">
      <c r="E190" s="23"/>
    </row>
    <row r="191" spans="5:5">
      <c r="E191" s="23"/>
    </row>
    <row r="192" spans="5:5">
      <c r="E192" s="23"/>
    </row>
    <row r="193" spans="5:5">
      <c r="E193" s="23"/>
    </row>
    <row r="194" spans="5:5">
      <c r="E194" s="23"/>
    </row>
    <row r="195" spans="5:5">
      <c r="E195" s="23"/>
    </row>
    <row r="196" spans="5:5">
      <c r="E196" s="23"/>
    </row>
    <row r="197" spans="5:5">
      <c r="E197" s="23"/>
    </row>
    <row r="198" spans="5:5">
      <c r="E198" s="23"/>
    </row>
    <row r="199" spans="5:5">
      <c r="E199" s="23"/>
    </row>
    <row r="200" spans="5:5">
      <c r="E200" s="23"/>
    </row>
    <row r="201" spans="5:5">
      <c r="E201" s="23"/>
    </row>
    <row r="202" spans="5:5">
      <c r="E202" s="23"/>
    </row>
    <row r="203" spans="5:5">
      <c r="E203" s="23"/>
    </row>
    <row r="204" spans="5:5">
      <c r="E204" s="23"/>
    </row>
    <row r="205" spans="5:5">
      <c r="E205" s="23"/>
    </row>
    <row r="206" spans="5:5">
      <c r="E206" s="23"/>
    </row>
    <row r="207" spans="5:5">
      <c r="E207" s="23"/>
    </row>
    <row r="208" spans="5:5">
      <c r="E208" s="23"/>
    </row>
    <row r="209" spans="5:5">
      <c r="E209" s="23"/>
    </row>
    <row r="210" spans="5:5">
      <c r="E210" s="23"/>
    </row>
    <row r="211" spans="5:5">
      <c r="E211" s="2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</dc:creator>
  <cp:lastModifiedBy>Windows User</cp:lastModifiedBy>
  <dcterms:created xsi:type="dcterms:W3CDTF">2020-04-23T11:03:12Z</dcterms:created>
  <dcterms:modified xsi:type="dcterms:W3CDTF">2020-04-24T18:03:32Z</dcterms:modified>
</cp:coreProperties>
</file>